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7955" windowHeight="6945" activeTab="0"/>
  </bookViews>
  <sheets>
    <sheet name="ANEXA 9 LUNI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<sst xmlns="http://schemas.openxmlformats.org/spreadsheetml/2006/main" count="109" uniqueCount="103">
  <si>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CASA DE ASIGURARI DE SANATATE MEHEDINTI</t>
  </si>
  <si>
    <t>Se Aprobă,</t>
  </si>
  <si>
    <t>Director General</t>
  </si>
  <si>
    <t xml:space="preserve">        BUGET 2019/12 LUNI</t>
  </si>
  <si>
    <t>Credit de angajament</t>
  </si>
  <si>
    <t>A.Evaluarea capacitatii tehnice 50%</t>
  </si>
  <si>
    <t>B. Evaluarea resurselor umane 50%</t>
  </si>
  <si>
    <t>Jr.Mărculescu Dumitru</t>
  </si>
  <si>
    <t>Credit angajament cf fila de buget RV5774/11.07.2019</t>
  </si>
  <si>
    <t>Buget distribuit 7 LUNI</t>
  </si>
  <si>
    <t>TOTAL CREDIT DE ANGAJAMENT  DISPONIBIL</t>
  </si>
  <si>
    <t>A. Evaluarea capacităţii resurselor tehnice 50%</t>
  </si>
  <si>
    <t xml:space="preserve">    B. Evaluarea resurselor umane 50%</t>
  </si>
  <si>
    <t>DENUMRE FURNIZOR</t>
  </si>
  <si>
    <t>NR. CONT</t>
  </si>
  <si>
    <t>A)   nr.puncte evaluarea capacitatii tehnice</t>
  </si>
  <si>
    <t>valoare capacitate tehnica</t>
  </si>
  <si>
    <t>B) nr.puncte evaluarea resurselor umane</t>
  </si>
  <si>
    <t>valoare resurse umane</t>
  </si>
  <si>
    <t>TR.II CF.PUN-CTAJ 2020</t>
  </si>
  <si>
    <t>VAL. IANUA-RIE  2020</t>
  </si>
  <si>
    <t>IAN REALIZ</t>
  </si>
  <si>
    <t>DIF</t>
  </si>
  <si>
    <t>VAL. FEBRUA-RIE 2020</t>
  </si>
  <si>
    <t>FEB REALIZ</t>
  </si>
  <si>
    <t>VAL. MARTIE  2020</t>
  </si>
  <si>
    <t>MAR REALIZ</t>
  </si>
  <si>
    <t>APRILIE</t>
  </si>
  <si>
    <t>APRILIE REALIZ</t>
  </si>
  <si>
    <t>DIF APRILIE</t>
  </si>
  <si>
    <t>CONTR TR.I 2020</t>
  </si>
  <si>
    <t>DECONT TR.I 2020</t>
  </si>
  <si>
    <t>ECONO-MII IAN-APRILIE</t>
  </si>
  <si>
    <t>ECON TR.I 2020</t>
  </si>
  <si>
    <t>ECON DE REPOR-TATE IN 14.05.2020</t>
  </si>
  <si>
    <t>MAI INITIAL</t>
  </si>
  <si>
    <t>ECONOMII REPORTA-TE 26.05.2020</t>
  </si>
  <si>
    <t>MAI 26.05.2020</t>
  </si>
  <si>
    <t xml:space="preserve">VAL CONTRACT IAN-MAI  INITIALA </t>
  </si>
  <si>
    <t>DIF APRILIE-MAI</t>
  </si>
  <si>
    <t>MAI FINAL</t>
  </si>
  <si>
    <t>MAI REALIZAT</t>
  </si>
  <si>
    <t xml:space="preserve">ECONOMII MAI </t>
  </si>
  <si>
    <t>ECONO-MII TR.I  REPORTA-TE  29.05.2020</t>
  </si>
  <si>
    <t>IUNIE CF.PUN-CTAJ</t>
  </si>
  <si>
    <t>0</t>
  </si>
  <si>
    <t>1</t>
  </si>
  <si>
    <t>6=3+5</t>
  </si>
  <si>
    <t>4=2-3</t>
  </si>
  <si>
    <t>7=5-6</t>
  </si>
  <si>
    <t>10=8-9</t>
  </si>
  <si>
    <t>14=7+8+9</t>
  </si>
  <si>
    <t>15=3+6+9</t>
  </si>
  <si>
    <t>16=14-15</t>
  </si>
  <si>
    <t>Cabinet recup.Spital jud.</t>
  </si>
  <si>
    <t>290</t>
  </si>
  <si>
    <t>Cabinet recuperare Spital CF</t>
  </si>
  <si>
    <t>270</t>
  </si>
  <si>
    <t>Cabinet spital Baia de Arama</t>
  </si>
  <si>
    <t>5</t>
  </si>
  <si>
    <t>Cabinet dr.Zimta Mariana</t>
  </si>
  <si>
    <t>291</t>
  </si>
  <si>
    <t>Cabinet recup.Spital Orsova.</t>
  </si>
  <si>
    <t>46</t>
  </si>
  <si>
    <t>SCM Clinica Medaida</t>
  </si>
  <si>
    <t>292</t>
  </si>
  <si>
    <t>Centrul Medical de Recuperare Athos</t>
  </si>
  <si>
    <t>405</t>
  </si>
  <si>
    <t>Cabinet Statiune Bala</t>
  </si>
  <si>
    <t>14</t>
  </si>
  <si>
    <t>SC Novastarmed SRL</t>
  </si>
  <si>
    <t>45</t>
  </si>
  <si>
    <t xml:space="preserve">TOTAL </t>
  </si>
  <si>
    <t>Director Directia Economica,</t>
  </si>
  <si>
    <t>Director Directia Relatii Contractuale</t>
  </si>
  <si>
    <t>Ec.Vladu Maria</t>
  </si>
  <si>
    <t xml:space="preserve">         Jr.Draghici Sorin Cristinel</t>
  </si>
  <si>
    <t>Jr.Draghici Sorin Cristinel</t>
  </si>
  <si>
    <t>Sef serv</t>
  </si>
  <si>
    <t>Întocmit,</t>
  </si>
  <si>
    <t>Intocmit,</t>
  </si>
  <si>
    <t>Ec.Albu Drina</t>
  </si>
  <si>
    <t>Ec.Sîrmă Florinela</t>
  </si>
  <si>
    <t>Ec.Sirma Florinela</t>
  </si>
  <si>
    <t>8=6-7</t>
  </si>
  <si>
    <t>IUNIE  REALIZAT</t>
  </si>
  <si>
    <t>IULIE CONTRACTAT</t>
  </si>
  <si>
    <t>AUGUST INITIAL</t>
  </si>
  <si>
    <t>SEPTEMBRIE INITIAL</t>
  </si>
  <si>
    <t>AUGUST FINAL</t>
  </si>
  <si>
    <t>SEPTEMBRIE FINAL</t>
  </si>
  <si>
    <t xml:space="preserve">ECONOMII IUNIE NEDISTRIBUITE SEM I </t>
  </si>
  <si>
    <t>VAL ALOCATA 17.08.2020</t>
  </si>
  <si>
    <t>15=12+13+14</t>
  </si>
  <si>
    <t>18=16+17</t>
  </si>
  <si>
    <t>ECONOMII RAMASE NEDISTRI-BUITE</t>
  </si>
  <si>
    <t>19=8+11-13</t>
  </si>
  <si>
    <t>TOTAL 9 LUNI inclusiv economiile nedistribuite</t>
  </si>
  <si>
    <t>IULIE REALI-ZAT</t>
  </si>
  <si>
    <t>ECONO-MII IULIE</t>
  </si>
  <si>
    <t>ECONO-MII REDIS--TRIBUITE 17.08.2020</t>
  </si>
  <si>
    <t xml:space="preserve">                             SITUATIE  VALORI DE CONTRACT  IANUARIE-SEPTEMBRIE 2020</t>
  </si>
  <si>
    <t xml:space="preserve">                                         Director Directia Relatii Contractuale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</si>
</sst>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0;[Red]#,##0.0000000"/>
    <numFmt numFmtId="173" formatCode="#,##0.00000;[Red]#,##0.00000"/>
    <numFmt numFmtId="174" formatCode="[$-409]mmmm\-yy;@"/>
    <numFmt numFmtId="175" formatCode="0.00_);\(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00000"/>
    <numFmt numFmtId="181" formatCode="#,##0.000000"/>
    <numFmt numFmtId="182" formatCode="#,##0.000000;[Red]#,##0.000000"/>
    <numFmt numFmtId="183" formatCode="0.00;[Red]0.00"/>
    <numFmt numFmtId="184" formatCode="0_);\(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75" fontId="28" fillId="0" borderId="0" xfId="0" applyNumberFormat="1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2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175" fontId="24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" fontId="21" fillId="0" borderId="0" xfId="0" applyNumberFormat="1" applyFont="1" applyFill="1" applyAlignment="1">
      <alignment/>
    </xf>
    <xf numFmtId="4" fontId="28" fillId="0" borderId="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49" fontId="22" fillId="0" borderId="1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/>
    </xf>
    <xf numFmtId="1" fontId="22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49" fontId="22" fillId="0" borderId="12" xfId="0" applyNumberFormat="1" applyFont="1" applyFill="1" applyBorder="1" applyAlignment="1">
      <alignment/>
    </xf>
    <xf numFmtId="4" fontId="22" fillId="0" borderId="13" xfId="0" applyNumberFormat="1" applyFont="1" applyFill="1" applyBorder="1" applyAlignment="1" applyProtection="1">
      <alignment/>
      <protection locked="0"/>
    </xf>
    <xf numFmtId="4" fontId="22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6" fillId="0" borderId="14" xfId="0" applyNumberFormat="1" applyFont="1" applyFill="1" applyBorder="1" applyAlignment="1">
      <alignment/>
    </xf>
    <xf numFmtId="49" fontId="22" fillId="0" borderId="15" xfId="0" applyNumberFormat="1" applyFont="1" applyFill="1" applyBorder="1" applyAlignment="1">
      <alignment/>
    </xf>
    <xf numFmtId="49" fontId="23" fillId="0" borderId="16" xfId="0" applyNumberFormat="1" applyFont="1" applyFill="1" applyBorder="1" applyAlignment="1">
      <alignment/>
    </xf>
    <xf numFmtId="4" fontId="25" fillId="0" borderId="16" xfId="0" applyNumberFormat="1" applyFont="1" applyFill="1" applyBorder="1" applyAlignment="1" applyProtection="1">
      <alignment/>
      <protection locked="0"/>
    </xf>
    <xf numFmtId="4" fontId="25" fillId="0" borderId="16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4" fontId="27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center" vertical="center"/>
    </xf>
    <xf numFmtId="175" fontId="26" fillId="0" borderId="13" xfId="0" applyNumberFormat="1" applyFont="1" applyFill="1" applyBorder="1" applyAlignment="1">
      <alignment/>
    </xf>
    <xf numFmtId="4" fontId="28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/>
    </xf>
    <xf numFmtId="4" fontId="26" fillId="0" borderId="13" xfId="0" applyNumberFormat="1" applyFont="1" applyFill="1" applyBorder="1" applyAlignment="1">
      <alignment/>
    </xf>
    <xf numFmtId="0" fontId="26" fillId="0" borderId="13" xfId="0" applyFont="1" applyFill="1" applyBorder="1" applyAlignment="1">
      <alignment/>
    </xf>
    <xf numFmtId="4" fontId="27" fillId="0" borderId="16" xfId="0" applyNumberFormat="1" applyFont="1" applyFill="1" applyBorder="1" applyAlignment="1">
      <alignment horizontal="center" vertical="center"/>
    </xf>
    <xf numFmtId="4" fontId="26" fillId="0" borderId="16" xfId="0" applyNumberFormat="1" applyFont="1" applyFill="1" applyBorder="1" applyAlignment="1">
      <alignment horizontal="center" vertical="center"/>
    </xf>
    <xf numFmtId="175" fontId="26" fillId="0" borderId="16" xfId="0" applyNumberFormat="1" applyFont="1" applyFill="1" applyBorder="1" applyAlignment="1">
      <alignment/>
    </xf>
    <xf numFmtId="4" fontId="28" fillId="0" borderId="16" xfId="0" applyNumberFormat="1" applyFont="1" applyFill="1" applyBorder="1" applyAlignment="1">
      <alignment/>
    </xf>
    <xf numFmtId="4" fontId="27" fillId="0" borderId="16" xfId="0" applyNumberFormat="1" applyFont="1" applyFill="1" applyBorder="1" applyAlignment="1">
      <alignment/>
    </xf>
    <xf numFmtId="4" fontId="26" fillId="0" borderId="16" xfId="0" applyNumberFormat="1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 applyAlignment="1">
      <alignment/>
    </xf>
    <xf numFmtId="175" fontId="21" fillId="0" borderId="13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/>
    </xf>
    <xf numFmtId="175" fontId="21" fillId="0" borderId="16" xfId="0" applyNumberFormat="1" applyFont="1" applyFill="1" applyBorder="1" applyAlignment="1">
      <alignment/>
    </xf>
    <xf numFmtId="2" fontId="26" fillId="0" borderId="17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25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wrapText="1"/>
    </xf>
    <xf numFmtId="0" fontId="28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BP38"/>
  <sheetViews>
    <sheetView tabSelected="1" workbookViewId="0" topLeftCell="J17">
      <selection activeCell="AL31" sqref="AL31"/>
    </sheetView>
  </sheetViews>
  <sheetFormatPr defaultColWidth="9.140625" defaultRowHeight="12.75"/>
  <cols>
    <col min="1" max="1" width="2.00390625" style="1" customWidth="1"/>
    <col min="2" max="2" width="33.00390625" style="2" customWidth="1"/>
    <col min="3" max="3" width="5.7109375" style="3" customWidth="1"/>
    <col min="4" max="4" width="0.42578125" style="4" hidden="1" customWidth="1"/>
    <col min="5" max="5" width="11.421875" style="4" hidden="1" customWidth="1"/>
    <col min="6" max="6" width="10.57421875" style="4" hidden="1" customWidth="1"/>
    <col min="7" max="7" width="11.28125" style="4" hidden="1" customWidth="1"/>
    <col min="8" max="8" width="10.28125" style="4" hidden="1" customWidth="1"/>
    <col min="9" max="9" width="8.140625" style="3" hidden="1" customWidth="1"/>
    <col min="10" max="10" width="7.8515625" style="6" customWidth="1"/>
    <col min="11" max="11" width="0.2890625" style="6" hidden="1" customWidth="1"/>
    <col min="12" max="12" width="8.00390625" style="6" hidden="1" customWidth="1"/>
    <col min="13" max="13" width="8.28125" style="6" customWidth="1"/>
    <col min="14" max="14" width="5.8515625" style="6" hidden="1" customWidth="1"/>
    <col min="15" max="15" width="8.421875" style="6" hidden="1" customWidth="1"/>
    <col min="16" max="16" width="8.00390625" style="6" customWidth="1"/>
    <col min="17" max="17" width="7.00390625" style="6" hidden="1" customWidth="1"/>
    <col min="18" max="18" width="7.7109375" style="6" hidden="1" customWidth="1"/>
    <col min="19" max="19" width="7.57421875" style="6" customWidth="1"/>
    <col min="20" max="20" width="8.00390625" style="6" hidden="1" customWidth="1"/>
    <col min="21" max="21" width="8.8515625" style="6" hidden="1" customWidth="1"/>
    <col min="22" max="22" width="8.7109375" style="6" hidden="1" customWidth="1"/>
    <col min="23" max="23" width="0.13671875" style="6" hidden="1" customWidth="1"/>
    <col min="24" max="24" width="7.28125" style="6" hidden="1" customWidth="1"/>
    <col min="25" max="25" width="0.2890625" style="5" hidden="1" customWidth="1"/>
    <col min="26" max="26" width="8.00390625" style="5" hidden="1" customWidth="1"/>
    <col min="27" max="27" width="10.140625" style="58" hidden="1" customWidth="1"/>
    <col min="28" max="28" width="4.28125" style="6" hidden="1" customWidth="1"/>
    <col min="29" max="29" width="8.421875" style="6" hidden="1" customWidth="1"/>
    <col min="30" max="30" width="0.13671875" style="6" hidden="1" customWidth="1"/>
    <col min="31" max="31" width="8.57421875" style="6" hidden="1" customWidth="1"/>
    <col min="32" max="32" width="0.13671875" style="6" hidden="1" customWidth="1"/>
    <col min="33" max="33" width="9.28125" style="6" customWidth="1"/>
    <col min="34" max="34" width="9.57421875" style="6" hidden="1" customWidth="1"/>
    <col min="35" max="36" width="0.2890625" style="5" hidden="1" customWidth="1"/>
    <col min="37" max="37" width="9.7109375" style="5" customWidth="1"/>
    <col min="38" max="38" width="6.8515625" style="1" customWidth="1"/>
    <col min="39" max="39" width="9.140625" style="1" customWidth="1"/>
    <col min="40" max="40" width="9.00390625" style="1" customWidth="1"/>
    <col min="41" max="41" width="8.140625" style="1" customWidth="1"/>
    <col min="42" max="42" width="9.140625" style="1" customWidth="1"/>
    <col min="43" max="43" width="8.7109375" style="1" customWidth="1"/>
    <col min="44" max="44" width="8.8515625" style="1" customWidth="1"/>
    <col min="45" max="46" width="9.140625" style="1" customWidth="1"/>
    <col min="47" max="47" width="9.7109375" style="1" customWidth="1"/>
    <col min="48" max="48" width="9.140625" style="1" customWidth="1"/>
    <col min="49" max="49" width="9.7109375" style="1" customWidth="1"/>
    <col min="50" max="50" width="11.140625" style="5" customWidth="1"/>
    <col min="51" max="16384" width="9.140625" style="1" customWidth="1"/>
  </cols>
  <sheetData>
    <row r="1" ht="15.75">
      <c r="AA1" s="5"/>
    </row>
    <row r="2" spans="2:47" ht="15.75">
      <c r="B2" s="2" t="s">
        <v>0</v>
      </c>
      <c r="G2" s="4" t="s">
        <v>1</v>
      </c>
      <c r="H2" s="1"/>
      <c r="V2" s="5"/>
      <c r="W2" s="5"/>
      <c r="X2" s="56"/>
      <c r="Y2" s="57"/>
      <c r="AJ2" s="56"/>
      <c r="AK2" s="57"/>
      <c r="AL2" s="8"/>
      <c r="AM2" s="8"/>
      <c r="AN2" s="8"/>
      <c r="AO2" s="7"/>
      <c r="AP2" s="4"/>
      <c r="AQ2" s="4"/>
      <c r="AR2" s="4"/>
      <c r="AS2" s="4"/>
      <c r="AT2" s="3"/>
      <c r="AU2" s="3"/>
    </row>
    <row r="3" spans="2:44" ht="15.75">
      <c r="B3" s="9"/>
      <c r="C3" s="10"/>
      <c r="D3" s="11"/>
      <c r="E3" s="12"/>
      <c r="F3" s="11"/>
      <c r="G3" s="13"/>
      <c r="H3" s="14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AK3" s="6"/>
      <c r="AL3" s="3"/>
      <c r="AQ3" s="6" t="s">
        <v>1</v>
      </c>
      <c r="AR3" s="3"/>
    </row>
    <row r="4" spans="2:44" ht="15.75">
      <c r="B4" s="9"/>
      <c r="C4" s="10"/>
      <c r="D4" s="11"/>
      <c r="E4" s="12"/>
      <c r="F4" s="11"/>
      <c r="G4" s="13"/>
      <c r="H4" s="14"/>
      <c r="I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  <c r="AK4" s="6"/>
      <c r="AL4" s="3"/>
      <c r="AQ4" s="6" t="s">
        <v>2</v>
      </c>
      <c r="AR4" s="3"/>
    </row>
    <row r="5" spans="1:44" ht="15.75" hidden="1">
      <c r="A5" s="1" t="s">
        <v>3</v>
      </c>
      <c r="B5" s="9" t="s">
        <v>4</v>
      </c>
      <c r="C5" s="10"/>
      <c r="D5" s="11"/>
      <c r="E5" s="12">
        <f>E3-E4</f>
        <v>0</v>
      </c>
      <c r="F5" s="11"/>
      <c r="G5" s="11"/>
      <c r="H5" s="13"/>
      <c r="I5" s="1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  <c r="AK5" s="6"/>
      <c r="AL5" s="3"/>
      <c r="AQ5" s="6"/>
      <c r="AR5" s="3"/>
    </row>
    <row r="6" spans="2:44" ht="15.75" hidden="1">
      <c r="B6" s="2" t="s">
        <v>5</v>
      </c>
      <c r="C6" s="10"/>
      <c r="D6" s="11"/>
      <c r="E6" s="12">
        <f>E5/2</f>
        <v>0</v>
      </c>
      <c r="F6" s="11"/>
      <c r="G6" s="11"/>
      <c r="H6" s="13"/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AK6" s="6"/>
      <c r="AL6" s="3"/>
      <c r="AQ6" s="6"/>
      <c r="AR6" s="3"/>
    </row>
    <row r="7" spans="2:44" ht="15.75" hidden="1">
      <c r="B7" s="2" t="s">
        <v>6</v>
      </c>
      <c r="C7" s="10"/>
      <c r="D7" s="11"/>
      <c r="E7" s="12">
        <f>E5/2</f>
        <v>0</v>
      </c>
      <c r="F7" s="11"/>
      <c r="G7" s="11"/>
      <c r="H7" s="13"/>
      <c r="I7" s="15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  <c r="AK7" s="6"/>
      <c r="AL7" s="3"/>
      <c r="AQ7" s="6"/>
      <c r="AR7" s="3"/>
    </row>
    <row r="8" spans="3:44" ht="15.75" hidden="1">
      <c r="C8" s="10"/>
      <c r="D8" s="11"/>
      <c r="E8" s="12"/>
      <c r="F8" s="11"/>
      <c r="G8" s="11"/>
      <c r="H8" s="13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  <c r="AK8" s="6"/>
      <c r="AL8" s="3"/>
      <c r="AQ8" s="6"/>
      <c r="AR8" s="3"/>
    </row>
    <row r="9" spans="3:44" ht="15.75">
      <c r="C9" s="10"/>
      <c r="D9" s="11"/>
      <c r="E9" s="12"/>
      <c r="F9" s="11"/>
      <c r="G9" s="11"/>
      <c r="H9" s="13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AK9" s="6"/>
      <c r="AL9" s="3"/>
      <c r="AQ9" s="6" t="s">
        <v>7</v>
      </c>
      <c r="AR9" s="3"/>
    </row>
    <row r="10" spans="3:25" ht="15.75">
      <c r="C10" s="10"/>
      <c r="D10" s="11"/>
      <c r="E10" s="12"/>
      <c r="F10" s="11"/>
      <c r="G10" s="11"/>
      <c r="H10" s="13"/>
      <c r="I10" s="15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</row>
    <row r="11" spans="2:42" ht="15.75" customHeight="1">
      <c r="B11" s="107" t="s">
        <v>101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</row>
    <row r="12" spans="2:25" ht="3" customHeight="1" hidden="1" thickBot="1">
      <c r="B12" s="18" t="s">
        <v>8</v>
      </c>
      <c r="C12" s="19"/>
      <c r="D12" s="20"/>
      <c r="E12" s="21">
        <v>1076000</v>
      </c>
      <c r="F12" s="20"/>
      <c r="G12" s="20"/>
      <c r="H12" s="20"/>
      <c r="I12" s="1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</row>
    <row r="13" spans="2:25" ht="15.75" hidden="1">
      <c r="B13" s="18" t="s">
        <v>9</v>
      </c>
      <c r="C13" s="19"/>
      <c r="D13" s="20"/>
      <c r="E13" s="21">
        <v>672000</v>
      </c>
      <c r="F13" s="20"/>
      <c r="G13" s="20"/>
      <c r="H13" s="20"/>
      <c r="I13" s="1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</row>
    <row r="14" spans="2:25" ht="31.5" customHeight="1" hidden="1" thickBot="1">
      <c r="B14" s="112" t="s">
        <v>10</v>
      </c>
      <c r="C14" s="113"/>
      <c r="D14" s="113"/>
      <c r="E14" s="22">
        <f>E12-E13</f>
        <v>404000</v>
      </c>
      <c r="F14" s="23"/>
      <c r="G14" s="24"/>
      <c r="H14" s="23"/>
      <c r="I14" s="25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2"/>
    </row>
    <row r="15" spans="2:25" ht="15.75" hidden="1">
      <c r="B15" s="2" t="s">
        <v>11</v>
      </c>
      <c r="D15" s="27"/>
      <c r="E15" s="28">
        <f>50*E14/100</f>
        <v>202000</v>
      </c>
      <c r="F15" s="23"/>
      <c r="G15" s="23"/>
      <c r="H15" s="23"/>
      <c r="I15" s="25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2:25" ht="15.75" hidden="1">
      <c r="B16" s="2" t="s">
        <v>12</v>
      </c>
      <c r="D16" s="27"/>
      <c r="E16" s="28">
        <f>50*E14/100</f>
        <v>202000</v>
      </c>
      <c r="F16" s="23"/>
      <c r="G16" s="23"/>
      <c r="H16" s="23"/>
      <c r="I16" s="25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</row>
    <row r="17" spans="4:25" ht="15.75">
      <c r="D17" s="27"/>
      <c r="E17" s="28"/>
      <c r="F17" s="23"/>
      <c r="G17" s="23"/>
      <c r="H17" s="23"/>
      <c r="I17" s="25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</row>
    <row r="18" spans="4:25" ht="16.5" thickBot="1">
      <c r="D18" s="27"/>
      <c r="E18" s="28"/>
      <c r="F18" s="23"/>
      <c r="G18" s="23"/>
      <c r="H18" s="23"/>
      <c r="I18" s="25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2"/>
    </row>
    <row r="19" spans="2:50" ht="91.5" customHeight="1">
      <c r="B19" s="29" t="s">
        <v>13</v>
      </c>
      <c r="C19" s="30" t="s">
        <v>14</v>
      </c>
      <c r="D19" s="31" t="s">
        <v>15</v>
      </c>
      <c r="E19" s="32" t="s">
        <v>16</v>
      </c>
      <c r="F19" s="32" t="s">
        <v>17</v>
      </c>
      <c r="G19" s="32" t="s">
        <v>18</v>
      </c>
      <c r="H19" s="33" t="s">
        <v>19</v>
      </c>
      <c r="I19" s="34" t="s">
        <v>20</v>
      </c>
      <c r="J19" s="63" t="s">
        <v>21</v>
      </c>
      <c r="K19" s="63" t="s">
        <v>22</v>
      </c>
      <c r="L19" s="63" t="s">
        <v>23</v>
      </c>
      <c r="M19" s="63" t="s">
        <v>24</v>
      </c>
      <c r="N19" s="63" t="s">
        <v>22</v>
      </c>
      <c r="O19" s="63" t="s">
        <v>25</v>
      </c>
      <c r="P19" s="63" t="s">
        <v>26</v>
      </c>
      <c r="Q19" s="63" t="s">
        <v>22</v>
      </c>
      <c r="R19" s="63" t="s">
        <v>27</v>
      </c>
      <c r="S19" s="63" t="s">
        <v>28</v>
      </c>
      <c r="T19" s="63" t="s">
        <v>29</v>
      </c>
      <c r="U19" s="63" t="s">
        <v>30</v>
      </c>
      <c r="V19" s="63" t="s">
        <v>31</v>
      </c>
      <c r="W19" s="63" t="s">
        <v>32</v>
      </c>
      <c r="X19" s="63" t="s">
        <v>33</v>
      </c>
      <c r="Y19" s="63" t="s">
        <v>34</v>
      </c>
      <c r="Z19" s="64" t="s">
        <v>35</v>
      </c>
      <c r="AA19" s="63" t="s">
        <v>35</v>
      </c>
      <c r="AB19" s="65" t="s">
        <v>36</v>
      </c>
      <c r="AC19" s="63" t="s">
        <v>37</v>
      </c>
      <c r="AD19" s="63" t="s">
        <v>38</v>
      </c>
      <c r="AE19" s="63" t="s">
        <v>39</v>
      </c>
      <c r="AF19" s="63" t="s">
        <v>40</v>
      </c>
      <c r="AG19" s="63" t="s">
        <v>41</v>
      </c>
      <c r="AH19" s="63" t="s">
        <v>42</v>
      </c>
      <c r="AI19" s="63" t="s">
        <v>43</v>
      </c>
      <c r="AJ19" s="64" t="s">
        <v>44</v>
      </c>
      <c r="AK19" s="64" t="s">
        <v>85</v>
      </c>
      <c r="AL19" s="95" t="s">
        <v>91</v>
      </c>
      <c r="AM19" s="95" t="s">
        <v>86</v>
      </c>
      <c r="AN19" s="95" t="s">
        <v>98</v>
      </c>
      <c r="AO19" s="95" t="s">
        <v>99</v>
      </c>
      <c r="AP19" s="95" t="s">
        <v>87</v>
      </c>
      <c r="AQ19" s="34" t="s">
        <v>100</v>
      </c>
      <c r="AR19" s="101" t="s">
        <v>92</v>
      </c>
      <c r="AS19" s="95" t="s">
        <v>89</v>
      </c>
      <c r="AT19" s="95" t="s">
        <v>88</v>
      </c>
      <c r="AU19" s="95" t="s">
        <v>92</v>
      </c>
      <c r="AV19" s="95" t="s">
        <v>90</v>
      </c>
      <c r="AW19" s="95" t="s">
        <v>95</v>
      </c>
      <c r="AX19" s="98" t="s">
        <v>97</v>
      </c>
    </row>
    <row r="20" spans="2:50" s="40" customFormat="1" ht="28.5" customHeight="1">
      <c r="B20" s="35" t="s">
        <v>45</v>
      </c>
      <c r="C20" s="36" t="s">
        <v>46</v>
      </c>
      <c r="D20" s="37">
        <v>2</v>
      </c>
      <c r="E20" s="38">
        <v>3</v>
      </c>
      <c r="F20" s="38">
        <v>4</v>
      </c>
      <c r="G20" s="38">
        <v>5</v>
      </c>
      <c r="H20" s="38" t="s">
        <v>47</v>
      </c>
      <c r="I20" s="39">
        <v>2</v>
      </c>
      <c r="J20" s="66">
        <v>2</v>
      </c>
      <c r="K20" s="66" t="s">
        <v>48</v>
      </c>
      <c r="L20" s="66">
        <v>5</v>
      </c>
      <c r="M20" s="66">
        <v>3</v>
      </c>
      <c r="N20" s="66" t="s">
        <v>49</v>
      </c>
      <c r="O20" s="66">
        <v>8</v>
      </c>
      <c r="P20" s="66">
        <v>4</v>
      </c>
      <c r="Q20" s="66" t="s">
        <v>50</v>
      </c>
      <c r="R20" s="66">
        <v>11</v>
      </c>
      <c r="S20" s="66">
        <v>5</v>
      </c>
      <c r="T20" s="66">
        <v>6</v>
      </c>
      <c r="U20" s="66" t="s">
        <v>51</v>
      </c>
      <c r="V20" s="66" t="s">
        <v>52</v>
      </c>
      <c r="W20" s="67">
        <v>6</v>
      </c>
      <c r="X20" s="66" t="s">
        <v>53</v>
      </c>
      <c r="Y20" s="68">
        <v>6</v>
      </c>
      <c r="Z20" s="69">
        <v>18</v>
      </c>
      <c r="AA20" s="70">
        <v>9</v>
      </c>
      <c r="AB20" s="71">
        <v>7</v>
      </c>
      <c r="AC20" s="71">
        <v>8</v>
      </c>
      <c r="AD20" s="71">
        <v>9</v>
      </c>
      <c r="AE20" s="71">
        <v>10</v>
      </c>
      <c r="AF20" s="71">
        <v>6</v>
      </c>
      <c r="AG20" s="71">
        <v>6</v>
      </c>
      <c r="AH20" s="71" t="s">
        <v>84</v>
      </c>
      <c r="AI20" s="70">
        <v>14</v>
      </c>
      <c r="AJ20" s="70">
        <v>14</v>
      </c>
      <c r="AK20" s="70">
        <v>7</v>
      </c>
      <c r="AL20" s="91">
        <v>8</v>
      </c>
      <c r="AM20" s="91">
        <v>9</v>
      </c>
      <c r="AN20" s="91">
        <v>10</v>
      </c>
      <c r="AO20" s="100">
        <v>11</v>
      </c>
      <c r="AP20" s="92">
        <v>12</v>
      </c>
      <c r="AQ20" s="92">
        <v>13</v>
      </c>
      <c r="AR20" s="92">
        <v>14</v>
      </c>
      <c r="AS20" s="92" t="s">
        <v>93</v>
      </c>
      <c r="AT20" s="92">
        <v>16</v>
      </c>
      <c r="AU20" s="92">
        <v>17</v>
      </c>
      <c r="AV20" s="92" t="s">
        <v>94</v>
      </c>
      <c r="AW20" s="92" t="s">
        <v>96</v>
      </c>
      <c r="AX20" s="99">
        <v>20</v>
      </c>
    </row>
    <row r="21" spans="2:50" ht="15.75">
      <c r="B21" s="41" t="s">
        <v>54</v>
      </c>
      <c r="C21" s="36" t="s">
        <v>55</v>
      </c>
      <c r="D21" s="42">
        <v>75</v>
      </c>
      <c r="E21" s="43" t="e">
        <f>D21*#REF!</f>
        <v>#REF!</v>
      </c>
      <c r="F21" s="43">
        <v>86</v>
      </c>
      <c r="G21" s="43" t="e">
        <f>F21*#REF!</f>
        <v>#REF!</v>
      </c>
      <c r="H21" s="43" t="e">
        <f aca="true" t="shared" si="0" ref="H21:H29">E21+G21</f>
        <v>#REF!</v>
      </c>
      <c r="I21" s="44">
        <v>8101.698624617445</v>
      </c>
      <c r="J21" s="72">
        <v>8087</v>
      </c>
      <c r="K21" s="72">
        <f aca="true" t="shared" si="1" ref="K21:K29">I21-J21</f>
        <v>14.698624617444693</v>
      </c>
      <c r="L21" s="72">
        <v>7640.339795716086</v>
      </c>
      <c r="M21" s="72">
        <v>7624</v>
      </c>
      <c r="N21" s="72">
        <f aca="true" t="shared" si="2" ref="N21:N29">L21-M21</f>
        <v>16.339795716085973</v>
      </c>
      <c r="O21" s="72">
        <v>7544.6254407983415</v>
      </c>
      <c r="P21" s="72">
        <v>7543</v>
      </c>
      <c r="Q21" s="72">
        <f aca="true" t="shared" si="3" ref="Q21:Q29">O21-P21</f>
        <v>1.625440798341515</v>
      </c>
      <c r="R21" s="72">
        <v>7631.5168365457885</v>
      </c>
      <c r="S21" s="72">
        <v>0</v>
      </c>
      <c r="T21" s="72">
        <f aca="true" t="shared" si="4" ref="T21:T29">R21-S21</f>
        <v>7631.5168365457885</v>
      </c>
      <c r="U21" s="72">
        <f aca="true" t="shared" si="5" ref="U21:U29">I21+L21+O21</f>
        <v>23286.66386113187</v>
      </c>
      <c r="V21" s="72">
        <f aca="true" t="shared" si="6" ref="V21:V29">J21+M21+P21</f>
        <v>23254</v>
      </c>
      <c r="W21" s="72">
        <f aca="true" t="shared" si="7" ref="W21:W30">K21+N21+Q21+T21</f>
        <v>7664.180697677661</v>
      </c>
      <c r="X21" s="72">
        <f aca="true" t="shared" si="8" ref="X21:X29">U21-V21</f>
        <v>32.66386113187036</v>
      </c>
      <c r="Y21" s="73">
        <v>0</v>
      </c>
      <c r="Z21" s="74">
        <v>7631.5168365457885</v>
      </c>
      <c r="AA21" s="75">
        <f aca="true" t="shared" si="9" ref="AA21:AA29">Y21+Z21</f>
        <v>7631.5168365457885</v>
      </c>
      <c r="AB21" s="76">
        <v>0</v>
      </c>
      <c r="AC21" s="76">
        <v>0</v>
      </c>
      <c r="AD21" s="76">
        <v>38549.7</v>
      </c>
      <c r="AE21" s="76">
        <v>-15263.04</v>
      </c>
      <c r="AF21" s="76">
        <v>0</v>
      </c>
      <c r="AG21" s="76">
        <v>0</v>
      </c>
      <c r="AH21" s="76">
        <f aca="true" t="shared" si="10" ref="AH21:AH29">AF21-AG21</f>
        <v>0</v>
      </c>
      <c r="AI21" s="77">
        <v>32.66386113187218</v>
      </c>
      <c r="AJ21" s="78">
        <v>5675.03</v>
      </c>
      <c r="AK21" s="77">
        <v>5692</v>
      </c>
      <c r="AL21" s="93">
        <v>15.693861131871927</v>
      </c>
      <c r="AM21" s="93">
        <v>9486</v>
      </c>
      <c r="AN21" s="93">
        <v>9464</v>
      </c>
      <c r="AO21" s="93">
        <f aca="true" t="shared" si="11" ref="AO21:AO29">AM21-AN21</f>
        <v>22</v>
      </c>
      <c r="AP21" s="94">
        <v>9486</v>
      </c>
      <c r="AQ21" s="94"/>
      <c r="AR21" s="94"/>
      <c r="AS21" s="93">
        <f>AP21+AQ21+AR21</f>
        <v>9486</v>
      </c>
      <c r="AT21" s="94">
        <v>9485.8</v>
      </c>
      <c r="AU21" s="94"/>
      <c r="AV21" s="94">
        <f>AT21+AU21</f>
        <v>9485.8</v>
      </c>
      <c r="AW21" s="94">
        <f>AL21+AO21-AQ21</f>
        <v>37.69386113187193</v>
      </c>
      <c r="AX21" s="45">
        <f>J21+M21+P21+S21+AG21+AK21+AN21+AS21+AV21:AV21+AW21</f>
        <v>57419.49386113187</v>
      </c>
    </row>
    <row r="22" spans="2:50" ht="15.75">
      <c r="B22" s="41" t="s">
        <v>56</v>
      </c>
      <c r="C22" s="36" t="s">
        <v>57</v>
      </c>
      <c r="D22" s="42">
        <v>127.66</v>
      </c>
      <c r="E22" s="43" t="e">
        <f>D22*#REF!</f>
        <v>#REF!</v>
      </c>
      <c r="F22" s="43">
        <v>45</v>
      </c>
      <c r="G22" s="43" t="e">
        <f>F22*#REF!</f>
        <v>#REF!</v>
      </c>
      <c r="H22" s="43" t="e">
        <f t="shared" si="0"/>
        <v>#REF!</v>
      </c>
      <c r="I22" s="44">
        <v>6637.167716865713</v>
      </c>
      <c r="J22" s="72">
        <v>6612</v>
      </c>
      <c r="K22" s="72">
        <f t="shared" si="1"/>
        <v>25.167716865713373</v>
      </c>
      <c r="L22" s="72">
        <v>6588.754300515098</v>
      </c>
      <c r="M22" s="72">
        <v>6560</v>
      </c>
      <c r="N22" s="72">
        <f t="shared" si="2"/>
        <v>28.754300515098294</v>
      </c>
      <c r="O22" s="72">
        <v>6924.507559650769</v>
      </c>
      <c r="P22" s="72">
        <v>6916</v>
      </c>
      <c r="Q22" s="72">
        <f t="shared" si="3"/>
        <v>8.507559650768599</v>
      </c>
      <c r="R22" s="72">
        <v>6969.973987658153</v>
      </c>
      <c r="S22" s="72">
        <v>0</v>
      </c>
      <c r="T22" s="72">
        <f t="shared" si="4"/>
        <v>6969.973987658153</v>
      </c>
      <c r="U22" s="72">
        <f t="shared" si="5"/>
        <v>20150.42957703158</v>
      </c>
      <c r="V22" s="72">
        <f t="shared" si="6"/>
        <v>20088</v>
      </c>
      <c r="W22" s="72">
        <f t="shared" si="7"/>
        <v>7032.403564689734</v>
      </c>
      <c r="X22" s="72">
        <f t="shared" si="8"/>
        <v>62.429577031580266</v>
      </c>
      <c r="Y22" s="73">
        <v>0</v>
      </c>
      <c r="Z22" s="74">
        <v>6969.973987658153</v>
      </c>
      <c r="AA22" s="75">
        <f t="shared" si="9"/>
        <v>6969.973987658153</v>
      </c>
      <c r="AB22" s="76">
        <f>W22</f>
        <v>7032.403564689734</v>
      </c>
      <c r="AC22" s="76">
        <f>AA22+AB22</f>
        <v>14002.377552347887</v>
      </c>
      <c r="AD22" s="76">
        <v>34090.38</v>
      </c>
      <c r="AE22" s="76">
        <v>9580.078201178338</v>
      </c>
      <c r="AF22" s="76">
        <f>AC22+AE22</f>
        <v>23582.455753526225</v>
      </c>
      <c r="AG22" s="76">
        <v>612</v>
      </c>
      <c r="AH22" s="76">
        <f t="shared" si="10"/>
        <v>22970.455753526225</v>
      </c>
      <c r="AI22" s="77"/>
      <c r="AJ22" s="78">
        <v>4684.32</v>
      </c>
      <c r="AK22" s="77">
        <v>9768</v>
      </c>
      <c r="AL22" s="93"/>
      <c r="AM22" s="93">
        <v>25583.78</v>
      </c>
      <c r="AN22" s="93">
        <v>15936</v>
      </c>
      <c r="AO22" s="93">
        <f t="shared" si="11"/>
        <v>9647.779999999999</v>
      </c>
      <c r="AP22" s="94">
        <v>7697</v>
      </c>
      <c r="AQ22" s="77">
        <v>9647.78</v>
      </c>
      <c r="AR22" s="94"/>
      <c r="AS22" s="93">
        <f aca="true" t="shared" si="12" ref="AS22:AS29">AP22+AQ22+AR22</f>
        <v>17344.78</v>
      </c>
      <c r="AT22" s="94">
        <v>7698.6</v>
      </c>
      <c r="AU22" s="94"/>
      <c r="AV22" s="94">
        <f aca="true" t="shared" si="13" ref="AV22:AV29">AT22+AU22</f>
        <v>7698.6</v>
      </c>
      <c r="AW22" s="94">
        <f aca="true" t="shared" si="14" ref="AW22:AW29">AL22+AO22-AQ22</f>
        <v>0</v>
      </c>
      <c r="AX22" s="45">
        <f aca="true" t="shared" si="15" ref="AX22:AX30">J22+M22+P22+S22+AG22+AK22+AN22+AS22+AV22:AV22+AW22</f>
        <v>71447.38</v>
      </c>
    </row>
    <row r="23" spans="2:50" ht="15.75">
      <c r="B23" s="41" t="s">
        <v>58</v>
      </c>
      <c r="C23" s="36" t="s">
        <v>59</v>
      </c>
      <c r="D23" s="42">
        <v>118.51</v>
      </c>
      <c r="E23" s="43" t="e">
        <f>D23*#REF!</f>
        <v>#REF!</v>
      </c>
      <c r="F23" s="43">
        <v>75</v>
      </c>
      <c r="G23" s="43" t="e">
        <f>F23*#REF!</f>
        <v>#REF!</v>
      </c>
      <c r="H23" s="43" t="e">
        <f t="shared" si="0"/>
        <v>#REF!</v>
      </c>
      <c r="I23" s="44">
        <v>8562.610543679843</v>
      </c>
      <c r="J23" s="72">
        <v>8562</v>
      </c>
      <c r="K23" s="72">
        <f t="shared" si="1"/>
        <v>0.6105436798425217</v>
      </c>
      <c r="L23" s="72">
        <v>8465.920891880984</v>
      </c>
      <c r="M23" s="72">
        <v>8457</v>
      </c>
      <c r="N23" s="72">
        <f t="shared" si="2"/>
        <v>8.920891880983618</v>
      </c>
      <c r="O23" s="72">
        <v>8367.46065529224</v>
      </c>
      <c r="P23" s="72">
        <v>8355</v>
      </c>
      <c r="Q23" s="72">
        <f t="shared" si="3"/>
        <v>12.460655292239608</v>
      </c>
      <c r="R23" s="72">
        <v>8443.238035304548</v>
      </c>
      <c r="S23" s="72">
        <v>0</v>
      </c>
      <c r="T23" s="72">
        <f t="shared" si="4"/>
        <v>8443.238035304548</v>
      </c>
      <c r="U23" s="72">
        <f t="shared" si="5"/>
        <v>25395.99209085307</v>
      </c>
      <c r="V23" s="72">
        <f t="shared" si="6"/>
        <v>25374</v>
      </c>
      <c r="W23" s="72">
        <f t="shared" si="7"/>
        <v>8465.230126157614</v>
      </c>
      <c r="X23" s="72">
        <f t="shared" si="8"/>
        <v>21.992090853069385</v>
      </c>
      <c r="Y23" s="73">
        <v>0</v>
      </c>
      <c r="Z23" s="74">
        <v>8443.238035304548</v>
      </c>
      <c r="AA23" s="75">
        <f t="shared" si="9"/>
        <v>8443.238035304548</v>
      </c>
      <c r="AB23" s="76">
        <f>W23</f>
        <v>8465.230126157614</v>
      </c>
      <c r="AC23" s="76">
        <f>AA23+AB23</f>
        <v>16908.468161462162</v>
      </c>
      <c r="AD23" s="76">
        <v>42282.47</v>
      </c>
      <c r="AE23" s="76">
        <v>11701.93</v>
      </c>
      <c r="AF23" s="76">
        <f>AC23+AE23</f>
        <v>28610.398161462163</v>
      </c>
      <c r="AG23" s="76">
        <v>5506.5</v>
      </c>
      <c r="AH23" s="76">
        <f t="shared" si="10"/>
        <v>23103.898161462163</v>
      </c>
      <c r="AI23" s="77"/>
      <c r="AJ23" s="78">
        <v>5584.76</v>
      </c>
      <c r="AK23" s="77">
        <v>19174.5</v>
      </c>
      <c r="AL23" s="93"/>
      <c r="AM23" s="93">
        <v>18685.16</v>
      </c>
      <c r="AN23" s="93">
        <v>15610.5</v>
      </c>
      <c r="AO23" s="93">
        <f t="shared" si="11"/>
        <v>3074.66</v>
      </c>
      <c r="AP23" s="94">
        <v>9171</v>
      </c>
      <c r="AQ23" s="77">
        <v>3074.66</v>
      </c>
      <c r="AR23" s="94"/>
      <c r="AS23" s="93">
        <f t="shared" si="12"/>
        <v>12245.66</v>
      </c>
      <c r="AT23" s="94">
        <v>9171.74</v>
      </c>
      <c r="AU23" s="94"/>
      <c r="AV23" s="94">
        <f t="shared" si="13"/>
        <v>9171.74</v>
      </c>
      <c r="AW23" s="94">
        <f t="shared" si="14"/>
        <v>0</v>
      </c>
      <c r="AX23" s="45">
        <f t="shared" si="15"/>
        <v>87082.90000000001</v>
      </c>
    </row>
    <row r="24" spans="2:50" ht="15.75">
      <c r="B24" s="41" t="s">
        <v>60</v>
      </c>
      <c r="C24" s="36" t="s">
        <v>61</v>
      </c>
      <c r="D24" s="42">
        <v>215</v>
      </c>
      <c r="E24" s="43" t="e">
        <f>D24*#REF!</f>
        <v>#REF!</v>
      </c>
      <c r="F24" s="43">
        <v>108.17</v>
      </c>
      <c r="G24" s="43" t="e">
        <f>F24*#REF!</f>
        <v>#REF!</v>
      </c>
      <c r="H24" s="43" t="e">
        <f t="shared" si="0"/>
        <v>#REF!</v>
      </c>
      <c r="I24" s="44">
        <v>13497.678259818562</v>
      </c>
      <c r="J24" s="72">
        <v>13476</v>
      </c>
      <c r="K24" s="72">
        <f t="shared" si="1"/>
        <v>21.678259818561855</v>
      </c>
      <c r="L24" s="72">
        <v>13706.517448677263</v>
      </c>
      <c r="M24" s="72">
        <v>13680</v>
      </c>
      <c r="N24" s="72">
        <f t="shared" si="2"/>
        <v>26.51744867726302</v>
      </c>
      <c r="O24" s="72">
        <v>14160.713459003635</v>
      </c>
      <c r="P24" s="72">
        <v>14160</v>
      </c>
      <c r="Q24" s="72">
        <f t="shared" si="3"/>
        <v>0.7134590036348527</v>
      </c>
      <c r="R24" s="72">
        <v>13661.361921563304</v>
      </c>
      <c r="S24" s="72">
        <v>13650</v>
      </c>
      <c r="T24" s="72">
        <f t="shared" si="4"/>
        <v>11.36192156330435</v>
      </c>
      <c r="U24" s="72">
        <f t="shared" si="5"/>
        <v>41364.90916749946</v>
      </c>
      <c r="V24" s="72">
        <f t="shared" si="6"/>
        <v>41316</v>
      </c>
      <c r="W24" s="72">
        <f t="shared" si="7"/>
        <v>60.27108906276408</v>
      </c>
      <c r="X24" s="72">
        <f t="shared" si="8"/>
        <v>48.909167499463365</v>
      </c>
      <c r="Y24" s="73">
        <f>T24+X24</f>
        <v>60.271089062767714</v>
      </c>
      <c r="Z24" s="74">
        <v>13661.361921563304</v>
      </c>
      <c r="AA24" s="75">
        <f t="shared" si="9"/>
        <v>13721.633010626072</v>
      </c>
      <c r="AB24" s="76">
        <v>0</v>
      </c>
      <c r="AC24" s="76">
        <f>AA24+AB24</f>
        <v>13721.633010626072</v>
      </c>
      <c r="AD24" s="76">
        <v>68687.63</v>
      </c>
      <c r="AE24" s="76">
        <v>6465.079345716891</v>
      </c>
      <c r="AF24" s="76">
        <f>AC24+AE24</f>
        <v>20186.712356342963</v>
      </c>
      <c r="AG24" s="76">
        <v>15300</v>
      </c>
      <c r="AH24" s="76">
        <f t="shared" si="10"/>
        <v>4886.712356342963</v>
      </c>
      <c r="AI24" s="77"/>
      <c r="AJ24" s="78">
        <v>9093.98</v>
      </c>
      <c r="AK24" s="77">
        <v>13980</v>
      </c>
      <c r="AL24" s="93">
        <v>0.6923563429627393</v>
      </c>
      <c r="AM24" s="93">
        <v>15325</v>
      </c>
      <c r="AN24" s="93">
        <v>15300</v>
      </c>
      <c r="AO24" s="93">
        <f t="shared" si="11"/>
        <v>25</v>
      </c>
      <c r="AP24" s="94">
        <v>15325</v>
      </c>
      <c r="AQ24" s="94"/>
      <c r="AR24" s="94"/>
      <c r="AS24" s="93">
        <f t="shared" si="12"/>
        <v>15325</v>
      </c>
      <c r="AT24" s="94">
        <v>15327.27</v>
      </c>
      <c r="AU24" s="94"/>
      <c r="AV24" s="94">
        <f t="shared" si="13"/>
        <v>15327.27</v>
      </c>
      <c r="AW24" s="94">
        <f t="shared" si="14"/>
        <v>25.69235634296274</v>
      </c>
      <c r="AX24" s="45">
        <f t="shared" si="15"/>
        <v>130223.96235634296</v>
      </c>
    </row>
    <row r="25" spans="2:50" ht="15.75">
      <c r="B25" s="41" t="s">
        <v>62</v>
      </c>
      <c r="C25" s="36" t="s">
        <v>63</v>
      </c>
      <c r="D25" s="42">
        <v>135</v>
      </c>
      <c r="E25" s="43" t="e">
        <f>D25*#REF!</f>
        <v>#REF!</v>
      </c>
      <c r="F25" s="43">
        <v>52.85</v>
      </c>
      <c r="G25" s="43" t="e">
        <f>F25*#REF!</f>
        <v>#REF!</v>
      </c>
      <c r="H25" s="43" t="e">
        <f t="shared" si="0"/>
        <v>#REF!</v>
      </c>
      <c r="I25" s="44">
        <v>7770.736911913447</v>
      </c>
      <c r="J25" s="72">
        <v>7760.5</v>
      </c>
      <c r="K25" s="72">
        <f t="shared" si="1"/>
        <v>10.23691191344733</v>
      </c>
      <c r="L25" s="72">
        <v>7713.722810558602</v>
      </c>
      <c r="M25" s="72">
        <v>7686</v>
      </c>
      <c r="N25" s="72">
        <f t="shared" si="2"/>
        <v>27.72281055860185</v>
      </c>
      <c r="O25" s="72">
        <v>7629.80804003502</v>
      </c>
      <c r="P25" s="72">
        <v>7626</v>
      </c>
      <c r="Q25" s="72">
        <f t="shared" si="3"/>
        <v>3.8080400350199852</v>
      </c>
      <c r="R25" s="72">
        <v>7683.205833817026</v>
      </c>
      <c r="S25" s="72">
        <v>0</v>
      </c>
      <c r="T25" s="72">
        <f t="shared" si="4"/>
        <v>7683.205833817026</v>
      </c>
      <c r="U25" s="72">
        <f t="shared" si="5"/>
        <v>23114.26776250707</v>
      </c>
      <c r="V25" s="72">
        <f t="shared" si="6"/>
        <v>23072.5</v>
      </c>
      <c r="W25" s="72">
        <f t="shared" si="7"/>
        <v>7724.9735963240955</v>
      </c>
      <c r="X25" s="72">
        <f t="shared" si="8"/>
        <v>41.767762507068255</v>
      </c>
      <c r="Y25" s="73">
        <v>0</v>
      </c>
      <c r="Z25" s="74">
        <v>7683.205833817026</v>
      </c>
      <c r="AA25" s="75">
        <f t="shared" si="9"/>
        <v>7683.205833817026</v>
      </c>
      <c r="AB25" s="76">
        <v>0</v>
      </c>
      <c r="AC25" s="76">
        <v>0</v>
      </c>
      <c r="AD25" s="76">
        <v>38480.68</v>
      </c>
      <c r="AE25" s="76">
        <v>-15366.42</v>
      </c>
      <c r="AF25" s="76">
        <v>0</v>
      </c>
      <c r="AG25" s="76">
        <v>0</v>
      </c>
      <c r="AH25" s="76">
        <f t="shared" si="10"/>
        <v>0</v>
      </c>
      <c r="AI25" s="77">
        <v>41.767762507069165</v>
      </c>
      <c r="AJ25" s="78">
        <v>0</v>
      </c>
      <c r="AK25" s="77">
        <v>0</v>
      </c>
      <c r="AL25" s="93">
        <v>41.767762507069165</v>
      </c>
      <c r="AM25" s="93">
        <v>0</v>
      </c>
      <c r="AN25" s="93">
        <v>0</v>
      </c>
      <c r="AO25" s="93">
        <f t="shared" si="11"/>
        <v>0</v>
      </c>
      <c r="AP25" s="94">
        <v>0</v>
      </c>
      <c r="AQ25" s="74">
        <v>41.77</v>
      </c>
      <c r="AR25" s="94">
        <v>4740.76</v>
      </c>
      <c r="AS25" s="93">
        <f t="shared" si="12"/>
        <v>4782.530000000001</v>
      </c>
      <c r="AT25" s="94">
        <v>0</v>
      </c>
      <c r="AU25" s="94">
        <v>9050.54</v>
      </c>
      <c r="AV25" s="94">
        <f t="shared" si="13"/>
        <v>9050.54</v>
      </c>
      <c r="AW25" s="94">
        <f t="shared" si="14"/>
        <v>-0.002237492930838414</v>
      </c>
      <c r="AX25" s="45">
        <f t="shared" si="15"/>
        <v>36905.56776250707</v>
      </c>
    </row>
    <row r="26" spans="2:50" ht="15.75">
      <c r="B26" s="41" t="s">
        <v>64</v>
      </c>
      <c r="C26" s="36" t="s">
        <v>65</v>
      </c>
      <c r="D26" s="42">
        <v>110</v>
      </c>
      <c r="E26" s="43" t="e">
        <f>D26*#REF!</f>
        <v>#REF!</v>
      </c>
      <c r="F26" s="43">
        <v>105.35</v>
      </c>
      <c r="G26" s="43" t="e">
        <f>F26*#REF!</f>
        <v>#REF!</v>
      </c>
      <c r="H26" s="43" t="e">
        <f t="shared" si="0"/>
        <v>#REF!</v>
      </c>
      <c r="I26" s="44">
        <v>10392.636992224285</v>
      </c>
      <c r="J26" s="72">
        <v>10387</v>
      </c>
      <c r="K26" s="72">
        <f t="shared" si="1"/>
        <v>5.636992224284768</v>
      </c>
      <c r="L26" s="72">
        <v>9974.755296803774</v>
      </c>
      <c r="M26" s="72">
        <v>9944</v>
      </c>
      <c r="N26" s="72">
        <f t="shared" si="2"/>
        <v>30.7552968037744</v>
      </c>
      <c r="O26" s="72">
        <v>9852.389401042032</v>
      </c>
      <c r="P26" s="72">
        <v>9825</v>
      </c>
      <c r="Q26" s="72">
        <f t="shared" si="3"/>
        <v>27.38940104203175</v>
      </c>
      <c r="R26" s="72">
        <v>0</v>
      </c>
      <c r="S26" s="72">
        <v>0</v>
      </c>
      <c r="T26" s="72">
        <f t="shared" si="4"/>
        <v>0</v>
      </c>
      <c r="U26" s="72">
        <f t="shared" si="5"/>
        <v>30219.781690070093</v>
      </c>
      <c r="V26" s="72">
        <f t="shared" si="6"/>
        <v>30156</v>
      </c>
      <c r="W26" s="72">
        <f t="shared" si="7"/>
        <v>63.78169007009092</v>
      </c>
      <c r="X26" s="72">
        <f t="shared" si="8"/>
        <v>63.781690070092736</v>
      </c>
      <c r="Y26" s="73">
        <v>0</v>
      </c>
      <c r="Z26" s="74">
        <v>9958.831360832653</v>
      </c>
      <c r="AA26" s="75">
        <f t="shared" si="9"/>
        <v>9958.831360832653</v>
      </c>
      <c r="AB26" s="76">
        <v>0</v>
      </c>
      <c r="AC26" s="76">
        <v>9958.82</v>
      </c>
      <c r="AD26" s="76">
        <v>40178.61</v>
      </c>
      <c r="AE26" s="76">
        <v>8021.281740994264</v>
      </c>
      <c r="AF26" s="76">
        <f>AC26+AE26</f>
        <v>17980.101740994265</v>
      </c>
      <c r="AG26" s="76">
        <v>10096</v>
      </c>
      <c r="AH26" s="76">
        <f t="shared" si="10"/>
        <v>7884.101740994265</v>
      </c>
      <c r="AI26" s="77">
        <v>63.78169007009092</v>
      </c>
      <c r="AJ26" s="78">
        <v>6513.31</v>
      </c>
      <c r="AK26" s="77">
        <v>14450</v>
      </c>
      <c r="AL26" s="93">
        <v>11.193431064355536</v>
      </c>
      <c r="AM26" s="93">
        <v>10839</v>
      </c>
      <c r="AN26" s="93">
        <v>10818</v>
      </c>
      <c r="AO26" s="93">
        <f t="shared" si="11"/>
        <v>21</v>
      </c>
      <c r="AP26" s="94">
        <v>10839</v>
      </c>
      <c r="AQ26" s="94"/>
      <c r="AR26" s="94"/>
      <c r="AS26" s="93">
        <f t="shared" si="12"/>
        <v>10839</v>
      </c>
      <c r="AT26" s="94">
        <v>10838.86</v>
      </c>
      <c r="AU26" s="94"/>
      <c r="AV26" s="94">
        <f t="shared" si="13"/>
        <v>10838.86</v>
      </c>
      <c r="AW26" s="94">
        <f t="shared" si="14"/>
        <v>32.193431064355536</v>
      </c>
      <c r="AX26" s="45">
        <f t="shared" si="15"/>
        <v>87230.05343106436</v>
      </c>
    </row>
    <row r="27" spans="2:50" ht="15.75">
      <c r="B27" s="41" t="s">
        <v>66</v>
      </c>
      <c r="C27" s="36" t="s">
        <v>67</v>
      </c>
      <c r="D27" s="42">
        <v>234</v>
      </c>
      <c r="E27" s="43" t="e">
        <f>D27*#REF!</f>
        <v>#REF!</v>
      </c>
      <c r="F27" s="43">
        <v>145.56</v>
      </c>
      <c r="G27" s="43" t="e">
        <f>F27*#REF!</f>
        <v>#REF!</v>
      </c>
      <c r="H27" s="43" t="e">
        <f t="shared" si="0"/>
        <v>#REF!</v>
      </c>
      <c r="I27" s="44">
        <v>17009.771364997017</v>
      </c>
      <c r="J27" s="72">
        <v>17009</v>
      </c>
      <c r="K27" s="72">
        <f t="shared" si="1"/>
        <v>0.7713649970173719</v>
      </c>
      <c r="L27" s="72">
        <v>16684.78302568316</v>
      </c>
      <c r="M27" s="72">
        <v>16658</v>
      </c>
      <c r="N27" s="72">
        <f t="shared" si="2"/>
        <v>26.783025683158485</v>
      </c>
      <c r="O27" s="72">
        <v>16372.075192409451</v>
      </c>
      <c r="P27" s="72">
        <v>15650</v>
      </c>
      <c r="Q27" s="72">
        <f t="shared" si="3"/>
        <v>722.0751924094511</v>
      </c>
      <c r="R27" s="72">
        <v>16521.164661671006</v>
      </c>
      <c r="S27" s="72">
        <v>1886</v>
      </c>
      <c r="T27" s="72">
        <f t="shared" si="4"/>
        <v>14635.164661671006</v>
      </c>
      <c r="U27" s="72">
        <f t="shared" si="5"/>
        <v>50066.62958308963</v>
      </c>
      <c r="V27" s="72">
        <f t="shared" si="6"/>
        <v>49317</v>
      </c>
      <c r="W27" s="72">
        <f t="shared" si="7"/>
        <v>15384.794244760633</v>
      </c>
      <c r="X27" s="72">
        <f t="shared" si="8"/>
        <v>749.629583089627</v>
      </c>
      <c r="Y27" s="73">
        <f>T27+X27</f>
        <v>15384.794244760633</v>
      </c>
      <c r="Z27" s="74">
        <v>16521.164661671006</v>
      </c>
      <c r="AA27" s="75">
        <f t="shared" si="9"/>
        <v>31905.95890643164</v>
      </c>
      <c r="AB27" s="76">
        <v>0</v>
      </c>
      <c r="AC27" s="76">
        <f>AA27+AB27</f>
        <v>31905.95890643164</v>
      </c>
      <c r="AD27" s="76">
        <v>83108.96</v>
      </c>
      <c r="AE27" s="76">
        <v>22891.951113468112</v>
      </c>
      <c r="AF27" s="76">
        <f>AC27+AE27</f>
        <v>54797.91001989975</v>
      </c>
      <c r="AG27" s="76">
        <v>30494</v>
      </c>
      <c r="AH27" s="76">
        <f t="shared" si="10"/>
        <v>24303.910019899748</v>
      </c>
      <c r="AI27" s="77"/>
      <c r="AJ27" s="78">
        <v>11305.17</v>
      </c>
      <c r="AK27" s="77">
        <v>35112</v>
      </c>
      <c r="AL27" s="93"/>
      <c r="AM27" s="93">
        <v>19223.08</v>
      </c>
      <c r="AN27" s="93">
        <v>19220</v>
      </c>
      <c r="AO27" s="93">
        <f t="shared" si="11"/>
        <v>3.0800000000017462</v>
      </c>
      <c r="AP27" s="94">
        <v>18726</v>
      </c>
      <c r="AQ27" s="94"/>
      <c r="AR27" s="94"/>
      <c r="AS27" s="93">
        <f t="shared" si="12"/>
        <v>18726</v>
      </c>
      <c r="AT27" s="94">
        <v>18727.45</v>
      </c>
      <c r="AU27" s="94"/>
      <c r="AV27" s="94">
        <f t="shared" si="13"/>
        <v>18727.45</v>
      </c>
      <c r="AW27" s="94">
        <f t="shared" si="14"/>
        <v>3.0800000000017462</v>
      </c>
      <c r="AX27" s="45">
        <f t="shared" si="15"/>
        <v>173485.53000000003</v>
      </c>
    </row>
    <row r="28" spans="2:50" ht="15.75">
      <c r="B28" s="41" t="s">
        <v>68</v>
      </c>
      <c r="C28" s="36" t="s">
        <v>69</v>
      </c>
      <c r="D28" s="42">
        <v>261</v>
      </c>
      <c r="E28" s="43" t="e">
        <f>D28*#REF!</f>
        <v>#REF!</v>
      </c>
      <c r="F28" s="43">
        <v>130</v>
      </c>
      <c r="G28" s="43" t="e">
        <f>F28*#REF!</f>
        <v>#REF!</v>
      </c>
      <c r="H28" s="43" t="e">
        <f t="shared" si="0"/>
        <v>#REF!</v>
      </c>
      <c r="I28" s="44">
        <v>16716.87164300832</v>
      </c>
      <c r="J28" s="72">
        <v>16690</v>
      </c>
      <c r="K28" s="72">
        <f t="shared" si="1"/>
        <v>26.871643008318642</v>
      </c>
      <c r="L28" s="72">
        <v>16561.2799903915</v>
      </c>
      <c r="M28" s="72">
        <v>16546.5</v>
      </c>
      <c r="N28" s="72">
        <f t="shared" si="2"/>
        <v>14.779990391500178</v>
      </c>
      <c r="O28" s="72">
        <v>16374.927281443757</v>
      </c>
      <c r="P28" s="72">
        <v>13612.5</v>
      </c>
      <c r="Q28" s="72">
        <f t="shared" si="3"/>
        <v>2762.4272814437572</v>
      </c>
      <c r="R28" s="72">
        <v>16506.274740131757</v>
      </c>
      <c r="S28" s="72">
        <v>0</v>
      </c>
      <c r="T28" s="72">
        <f t="shared" si="4"/>
        <v>16506.274740131757</v>
      </c>
      <c r="U28" s="72">
        <f t="shared" si="5"/>
        <v>49653.07891484357</v>
      </c>
      <c r="V28" s="72">
        <f t="shared" si="6"/>
        <v>46849</v>
      </c>
      <c r="W28" s="72">
        <f t="shared" si="7"/>
        <v>19310.353654975333</v>
      </c>
      <c r="X28" s="72">
        <f t="shared" si="8"/>
        <v>2804.0789148435724</v>
      </c>
      <c r="Y28" s="73">
        <v>0</v>
      </c>
      <c r="Z28" s="74">
        <v>16506.274740131757</v>
      </c>
      <c r="AA28" s="75">
        <f t="shared" si="9"/>
        <v>16506.274740131757</v>
      </c>
      <c r="AB28" s="76">
        <v>0</v>
      </c>
      <c r="AC28" s="76">
        <v>0</v>
      </c>
      <c r="AD28" s="76">
        <v>82665.63</v>
      </c>
      <c r="AE28" s="76">
        <v>-33012.54</v>
      </c>
      <c r="AF28" s="76">
        <v>0</v>
      </c>
      <c r="AG28" s="76">
        <v>0</v>
      </c>
      <c r="AH28" s="76">
        <f t="shared" si="10"/>
        <v>0</v>
      </c>
      <c r="AI28" s="77">
        <v>2804.078914843576</v>
      </c>
      <c r="AJ28" s="78">
        <v>0</v>
      </c>
      <c r="AK28" s="77">
        <v>5403</v>
      </c>
      <c r="AL28" s="93">
        <v>9.258914843576349</v>
      </c>
      <c r="AM28" s="93">
        <v>17191</v>
      </c>
      <c r="AN28" s="93">
        <v>17188.5</v>
      </c>
      <c r="AO28" s="93">
        <f t="shared" si="11"/>
        <v>2.5</v>
      </c>
      <c r="AP28" s="94">
        <v>17191</v>
      </c>
      <c r="AQ28" s="94"/>
      <c r="AR28" s="94"/>
      <c r="AS28" s="93">
        <f t="shared" si="12"/>
        <v>17191</v>
      </c>
      <c r="AT28" s="94">
        <v>17189.72</v>
      </c>
      <c r="AU28" s="94"/>
      <c r="AV28" s="94">
        <f t="shared" si="13"/>
        <v>17189.72</v>
      </c>
      <c r="AW28" s="94">
        <f t="shared" si="14"/>
        <v>11.758914843576349</v>
      </c>
      <c r="AX28" s="45">
        <f t="shared" si="15"/>
        <v>103832.97891484358</v>
      </c>
    </row>
    <row r="29" spans="2:50" ht="15.75">
      <c r="B29" s="41" t="s">
        <v>70</v>
      </c>
      <c r="C29" s="36" t="s">
        <v>71</v>
      </c>
      <c r="D29" s="42">
        <v>179.24</v>
      </c>
      <c r="E29" s="43" t="e">
        <f>D29*#REF!</f>
        <v>#REF!</v>
      </c>
      <c r="F29" s="43">
        <v>77.3</v>
      </c>
      <c r="G29" s="43" t="e">
        <f>F29*#REF!</f>
        <v>#REF!</v>
      </c>
      <c r="H29" s="43" t="e">
        <f t="shared" si="0"/>
        <v>#REF!</v>
      </c>
      <c r="I29" s="44">
        <v>9310.827942875367</v>
      </c>
      <c r="J29" s="72">
        <v>9296</v>
      </c>
      <c r="K29" s="72">
        <f t="shared" si="1"/>
        <v>14.827942875366716</v>
      </c>
      <c r="L29" s="72">
        <v>10663.926439773533</v>
      </c>
      <c r="M29" s="72">
        <v>10660</v>
      </c>
      <c r="N29" s="72">
        <f t="shared" si="2"/>
        <v>3.926439773533275</v>
      </c>
      <c r="O29" s="72">
        <v>10773.492970324749</v>
      </c>
      <c r="P29" s="72">
        <v>10562</v>
      </c>
      <c r="Q29" s="72">
        <f t="shared" si="3"/>
        <v>211.49297032474897</v>
      </c>
      <c r="R29" s="72">
        <v>10624.432622475759</v>
      </c>
      <c r="S29" s="72">
        <v>9654</v>
      </c>
      <c r="T29" s="72">
        <f t="shared" si="4"/>
        <v>970.4326224757588</v>
      </c>
      <c r="U29" s="72">
        <f t="shared" si="5"/>
        <v>30748.247352973645</v>
      </c>
      <c r="V29" s="72">
        <f t="shared" si="6"/>
        <v>30518</v>
      </c>
      <c r="W29" s="72">
        <f t="shared" si="7"/>
        <v>1200.6799754494077</v>
      </c>
      <c r="X29" s="72">
        <f t="shared" si="8"/>
        <v>230.24735297364532</v>
      </c>
      <c r="Y29" s="73">
        <f>T29+X29</f>
        <v>1200.679975449404</v>
      </c>
      <c r="Z29" s="74">
        <v>10624.432622475759</v>
      </c>
      <c r="AA29" s="75">
        <f t="shared" si="9"/>
        <v>11825.112597925163</v>
      </c>
      <c r="AB29" s="76">
        <v>0</v>
      </c>
      <c r="AC29" s="76">
        <f>AA29+AB29</f>
        <v>11825.112597925163</v>
      </c>
      <c r="AD29" s="76">
        <v>51997.11</v>
      </c>
      <c r="AE29" s="76">
        <v>4981.683774848883</v>
      </c>
      <c r="AF29" s="76">
        <f>AC29+AE29</f>
        <v>16806.796372774046</v>
      </c>
      <c r="AG29" s="76">
        <v>11824</v>
      </c>
      <c r="AH29" s="76">
        <f t="shared" si="10"/>
        <v>4982.796372774046</v>
      </c>
      <c r="AI29" s="77"/>
      <c r="AJ29" s="78">
        <v>7102.26</v>
      </c>
      <c r="AK29" s="77">
        <v>12061</v>
      </c>
      <c r="AL29" s="93">
        <v>24.056372774046395</v>
      </c>
      <c r="AM29" s="93">
        <v>11563</v>
      </c>
      <c r="AN29" s="93">
        <v>11552</v>
      </c>
      <c r="AO29" s="93">
        <f t="shared" si="11"/>
        <v>11</v>
      </c>
      <c r="AP29" s="94">
        <v>11563</v>
      </c>
      <c r="AQ29" s="94"/>
      <c r="AR29" s="94"/>
      <c r="AS29" s="93">
        <f t="shared" si="12"/>
        <v>11563</v>
      </c>
      <c r="AT29" s="94">
        <v>11564.56</v>
      </c>
      <c r="AU29" s="94"/>
      <c r="AV29" s="94">
        <f t="shared" si="13"/>
        <v>11564.56</v>
      </c>
      <c r="AW29" s="94">
        <f t="shared" si="14"/>
        <v>35.056372774046395</v>
      </c>
      <c r="AX29" s="45">
        <f t="shared" si="15"/>
        <v>98771.61637277405</v>
      </c>
    </row>
    <row r="30" spans="2:50" ht="16.5" thickBot="1">
      <c r="B30" s="46" t="s">
        <v>72</v>
      </c>
      <c r="C30" s="47"/>
      <c r="D30" s="48">
        <f>SUM(D21:D29)</f>
        <v>1455.41</v>
      </c>
      <c r="E30" s="49" t="e">
        <f>SUM(E21:E29)</f>
        <v>#REF!</v>
      </c>
      <c r="F30" s="49">
        <f>SUM(F21:F29)</f>
        <v>825.23</v>
      </c>
      <c r="G30" s="49" t="e">
        <f>SUM(G21:G29)</f>
        <v>#REF!</v>
      </c>
      <c r="H30" s="50" t="e">
        <f>SUM(H21:H29)</f>
        <v>#REF!</v>
      </c>
      <c r="I30" s="51">
        <v>98000</v>
      </c>
      <c r="J30" s="79">
        <f>SUM(J21:J29)</f>
        <v>97879.5</v>
      </c>
      <c r="K30" s="79">
        <f>SUM(K21:K29)</f>
        <v>120.49999999999727</v>
      </c>
      <c r="L30" s="79">
        <v>98000</v>
      </c>
      <c r="M30" s="79">
        <f>SUM(M21:M29)</f>
        <v>97815.5</v>
      </c>
      <c r="N30" s="79">
        <f>SUM(N21:N29)</f>
        <v>184.4999999999991</v>
      </c>
      <c r="O30" s="79">
        <v>98000</v>
      </c>
      <c r="P30" s="79">
        <f>SUM(P21:P29)</f>
        <v>94249.5</v>
      </c>
      <c r="Q30" s="79">
        <f>SUM(Q21:Q29)</f>
        <v>3750.4999999999936</v>
      </c>
      <c r="R30" s="79">
        <v>88041.16863916733</v>
      </c>
      <c r="S30" s="79">
        <f>SUM(S21:S29)</f>
        <v>25190</v>
      </c>
      <c r="T30" s="79">
        <f>SUM(T21:T29)</f>
        <v>62851.16863916735</v>
      </c>
      <c r="U30" s="79">
        <f>SUM(U21:U29)</f>
        <v>294000</v>
      </c>
      <c r="V30" s="79">
        <f>SUM(V21:V29)</f>
        <v>289944.5</v>
      </c>
      <c r="W30" s="79">
        <f t="shared" si="7"/>
        <v>66906.66863916734</v>
      </c>
      <c r="X30" s="79">
        <f>SUM(X21:X29)</f>
        <v>4055.499999999989</v>
      </c>
      <c r="Y30" s="80">
        <f>SUM(Y21:Y29)</f>
        <v>16645.745309272803</v>
      </c>
      <c r="Z30" s="81">
        <v>98000</v>
      </c>
      <c r="AA30" s="82">
        <f>SUM(AA21:AA29)</f>
        <v>114645.74530927281</v>
      </c>
      <c r="AB30" s="83">
        <f>SUM(AB21:AB29)</f>
        <v>15497.633690847348</v>
      </c>
      <c r="AC30" s="83">
        <f>SUM(AC21:AC29)</f>
        <v>98322.37022879293</v>
      </c>
      <c r="AD30" s="83">
        <f>SUM(AD21:AD29)</f>
        <v>480041.17</v>
      </c>
      <c r="AE30" s="83">
        <v>0</v>
      </c>
      <c r="AF30" s="83">
        <f>SUM(AF22:AF29)</f>
        <v>161964.37440499943</v>
      </c>
      <c r="AG30" s="83">
        <f>SUM(AG21:AG29)</f>
        <v>73832.5</v>
      </c>
      <c r="AH30" s="83">
        <f>SUM(AH21:AH29)</f>
        <v>88131.87440499941</v>
      </c>
      <c r="AI30" s="84">
        <f>SUM(AI21:AI29)</f>
        <v>2942.2922285526083</v>
      </c>
      <c r="AJ30" s="85">
        <f>SUM(AJ21:AJ29)</f>
        <v>49958.83</v>
      </c>
      <c r="AK30" s="84">
        <v>115640.5</v>
      </c>
      <c r="AL30" s="96">
        <f>SUM(AL21:AL29)</f>
        <v>102.66269866388211</v>
      </c>
      <c r="AM30" s="96">
        <v>127896.02</v>
      </c>
      <c r="AN30" s="96">
        <f>SUM(AN21:AN29)</f>
        <v>115089</v>
      </c>
      <c r="AO30" s="96">
        <f>SUM(AO21:AO29)</f>
        <v>12807.02</v>
      </c>
      <c r="AP30" s="97">
        <v>99998</v>
      </c>
      <c r="AQ30" s="97">
        <f>SUM(AQ21:AQ29)</f>
        <v>12764.210000000001</v>
      </c>
      <c r="AR30" s="97">
        <f>SUM(AR21:AR29)</f>
        <v>4740.76</v>
      </c>
      <c r="AS30" s="96">
        <f>SUM(AS21:AS29)</f>
        <v>117502.97</v>
      </c>
      <c r="AT30" s="97">
        <v>100004</v>
      </c>
      <c r="AU30" s="97">
        <f>SUM(AU21:AU29)</f>
        <v>9050.54</v>
      </c>
      <c r="AV30" s="97">
        <f>SUM(AV21:AV29)</f>
        <v>109054.54000000001</v>
      </c>
      <c r="AW30" s="97">
        <f>SUM(AW21:AW29)</f>
        <v>145.47269866388385</v>
      </c>
      <c r="AX30" s="45">
        <f t="shared" si="15"/>
        <v>846399.4826986638</v>
      </c>
    </row>
    <row r="31" spans="3:49" ht="15.75">
      <c r="C31" s="52"/>
      <c r="D31" s="111"/>
      <c r="E31" s="111"/>
      <c r="F31" s="111"/>
      <c r="G31" s="111"/>
      <c r="H31" s="111"/>
      <c r="I31" s="53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7"/>
      <c r="AE31" s="61"/>
      <c r="AH31" s="61"/>
      <c r="AI31" s="62"/>
      <c r="AW31" s="26"/>
    </row>
    <row r="32" spans="2:25" ht="15">
      <c r="B32" s="120"/>
      <c r="C32" s="121"/>
      <c r="D32" s="121"/>
      <c r="E32" s="121"/>
      <c r="F32" s="118"/>
      <c r="G32" s="119"/>
      <c r="H32" s="119"/>
      <c r="I32" s="54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</row>
    <row r="33" spans="2:68" ht="21" customHeight="1">
      <c r="B33" s="116" t="s">
        <v>73</v>
      </c>
      <c r="C33" s="117"/>
      <c r="D33" s="117"/>
      <c r="E33" s="117"/>
      <c r="F33" s="102" t="s">
        <v>102</v>
      </c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O33" s="102" t="s">
        <v>74</v>
      </c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</row>
    <row r="34" spans="2:68" s="2" customFormat="1" ht="19.5" customHeight="1">
      <c r="B34" s="114" t="s">
        <v>75</v>
      </c>
      <c r="C34" s="115"/>
      <c r="D34" s="115"/>
      <c r="E34" s="115"/>
      <c r="F34" s="108" t="s">
        <v>76</v>
      </c>
      <c r="G34" s="108"/>
      <c r="H34" s="108"/>
      <c r="I34" s="110"/>
      <c r="J34" s="110"/>
      <c r="K34" s="110"/>
      <c r="L34" s="110"/>
      <c r="M34" s="104" t="s">
        <v>77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6"/>
      <c r="AA34" s="106"/>
      <c r="AB34" s="106"/>
      <c r="AC34" s="106"/>
      <c r="AD34" s="106"/>
      <c r="AE34" s="106"/>
      <c r="AF34" s="106"/>
      <c r="AG34" s="106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10"/>
      <c r="AS34" s="110"/>
      <c r="AT34" s="110"/>
      <c r="AU34" s="110"/>
      <c r="AV34" s="104" t="s">
        <v>77</v>
      </c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6"/>
      <c r="BJ34" s="106"/>
      <c r="BK34" s="106"/>
      <c r="BL34" s="106"/>
      <c r="BM34" s="106"/>
      <c r="BN34" s="106"/>
      <c r="BO34" s="106"/>
      <c r="BP34" s="106"/>
    </row>
    <row r="35" spans="2:23" ht="15.75">
      <c r="B35" s="55"/>
      <c r="C35" s="6"/>
      <c r="D35" s="58"/>
      <c r="E35" s="58"/>
      <c r="U35" s="61"/>
      <c r="V35" s="61"/>
      <c r="W35" s="61"/>
    </row>
    <row r="36" spans="2:23" ht="15.75">
      <c r="B36" s="55"/>
      <c r="C36" s="6"/>
      <c r="D36" s="58"/>
      <c r="E36" s="58"/>
      <c r="U36" s="61"/>
      <c r="V36" s="61"/>
      <c r="W36" s="61"/>
    </row>
    <row r="37" spans="2:56" ht="15.75">
      <c r="B37" s="9" t="s">
        <v>78</v>
      </c>
      <c r="C37" s="6"/>
      <c r="D37" s="58"/>
      <c r="E37" s="58" t="s">
        <v>79</v>
      </c>
      <c r="S37" s="55"/>
      <c r="T37" s="55"/>
      <c r="U37" s="90"/>
      <c r="V37" s="90"/>
      <c r="W37" s="90"/>
      <c r="X37" s="55"/>
      <c r="AL37" s="55"/>
      <c r="AM37" s="55" t="s">
        <v>80</v>
      </c>
      <c r="AN37" s="90"/>
      <c r="AO37" s="90"/>
      <c r="AP37" s="90"/>
      <c r="AQ37" s="55"/>
      <c r="AR37" s="5"/>
      <c r="AS37" s="5"/>
      <c r="AT37" s="58"/>
      <c r="AU37" s="6"/>
      <c r="AV37" s="6"/>
      <c r="AW37" s="6"/>
      <c r="AX37" s="6"/>
      <c r="AY37" s="6"/>
      <c r="AZ37" s="6"/>
      <c r="BA37" s="6"/>
      <c r="BB37" s="5"/>
      <c r="BC37" s="5"/>
      <c r="BD37" s="5"/>
    </row>
    <row r="38" spans="2:56" ht="15.75">
      <c r="B38" s="9" t="s">
        <v>81</v>
      </c>
      <c r="C38" s="6"/>
      <c r="D38" s="58"/>
      <c r="E38" s="58" t="s">
        <v>82</v>
      </c>
      <c r="S38" s="55"/>
      <c r="T38" s="55"/>
      <c r="U38" s="55"/>
      <c r="V38" s="55"/>
      <c r="W38" s="55"/>
      <c r="X38" s="55"/>
      <c r="AL38" s="55"/>
      <c r="AM38" s="55" t="s">
        <v>83</v>
      </c>
      <c r="AN38" s="55"/>
      <c r="AO38" s="55"/>
      <c r="AP38" s="55"/>
      <c r="AQ38" s="55"/>
      <c r="AR38" s="5"/>
      <c r="AS38" s="5"/>
      <c r="AT38" s="58"/>
      <c r="AU38" s="6"/>
      <c r="AV38" s="6"/>
      <c r="AW38" s="6"/>
      <c r="AX38" s="6"/>
      <c r="AY38" s="6"/>
      <c r="AZ38" s="6"/>
      <c r="BA38" s="6"/>
      <c r="BB38" s="5"/>
      <c r="BC38" s="5"/>
      <c r="BD38" s="5"/>
    </row>
  </sheetData>
  <sheetProtection/>
  <mergeCells count="14">
    <mergeCell ref="B34:E34"/>
    <mergeCell ref="B33:E33"/>
    <mergeCell ref="F32:H32"/>
    <mergeCell ref="B32:E32"/>
    <mergeCell ref="F33:AM33"/>
    <mergeCell ref="M34:AQ34"/>
    <mergeCell ref="B11:AP11"/>
    <mergeCell ref="F34:H34"/>
    <mergeCell ref="AO33:BP33"/>
    <mergeCell ref="AR34:AU34"/>
    <mergeCell ref="AV34:BP34"/>
    <mergeCell ref="I34:L34"/>
    <mergeCell ref="D31:H31"/>
    <mergeCell ref="B14:D14"/>
  </mergeCells>
  <printOptions/>
  <pageMargins left="0.2" right="0" top="1" bottom="0.25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2020-08-17T12:30:39Z</cp:lastPrinted>
  <dcterms:created xsi:type="dcterms:W3CDTF">2020-06-24T05:39:30Z</dcterms:created>
  <dcterms:modified xsi:type="dcterms:W3CDTF">2020-08-26T10:57:28Z</dcterms:modified>
  <cp:category/>
  <cp:version/>
  <cp:contentType/>
  <cp:contentStatus/>
</cp:coreProperties>
</file>